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38\Documents\PRESUPUESTO UNPA 2019\Plazas\4TO TRIM UNPA\TABULADOR DE SUELDOS\"/>
    </mc:Choice>
  </mc:AlternateContent>
  <bookViews>
    <workbookView xWindow="0" yWindow="0" windowWidth="21600" windowHeight="9330"/>
  </bookViews>
  <sheets>
    <sheet name="UNPA" sheetId="2" r:id="rId1"/>
  </sheets>
  <definedNames>
    <definedName name="_xlnm.Print_Area" localSheetId="0">UNPA!$A$1:$Q$25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D22" i="2"/>
  <c r="E22" i="2"/>
  <c r="F22" i="2"/>
  <c r="G22" i="2"/>
  <c r="H22" i="2"/>
  <c r="I22" i="2"/>
  <c r="K22" i="2"/>
  <c r="L22" i="2"/>
  <c r="M22" i="2"/>
  <c r="N22" i="2"/>
  <c r="O22" i="2"/>
  <c r="A22" i="2"/>
  <c r="P21" i="2"/>
  <c r="F21" i="2"/>
  <c r="G21" i="2" s="1"/>
  <c r="P20" i="2"/>
  <c r="F20" i="2"/>
  <c r="G20" i="2" l="1"/>
  <c r="J20" i="2" s="1"/>
  <c r="Q20" i="2" s="1"/>
  <c r="J21" i="2"/>
  <c r="Q21" i="2" s="1"/>
  <c r="I20" i="2"/>
  <c r="P19" i="2"/>
  <c r="F19" i="2"/>
  <c r="G19" i="2" s="1"/>
  <c r="P18" i="2"/>
  <c r="F18" i="2"/>
  <c r="P17" i="2"/>
  <c r="F17" i="2"/>
  <c r="I17" i="2" s="1"/>
  <c r="P16" i="2"/>
  <c r="I16" i="2"/>
  <c r="G16" i="2"/>
  <c r="J16" i="2" s="1"/>
  <c r="F16" i="2"/>
  <c r="P15" i="2"/>
  <c r="F15" i="2"/>
  <c r="I15" i="2" s="1"/>
  <c r="P14" i="2"/>
  <c r="F14" i="2"/>
  <c r="P13" i="2"/>
  <c r="F13" i="2"/>
  <c r="G13" i="2" s="1"/>
  <c r="P12" i="2"/>
  <c r="F12" i="2"/>
  <c r="P11" i="2"/>
  <c r="I11" i="2"/>
  <c r="G11" i="2"/>
  <c r="F11" i="2"/>
  <c r="P10" i="2"/>
  <c r="F10" i="2"/>
  <c r="I10" i="2" s="1"/>
  <c r="P9" i="2"/>
  <c r="F9" i="2"/>
  <c r="I9" i="2" s="1"/>
  <c r="P8" i="2"/>
  <c r="F8" i="2"/>
  <c r="Q16" i="2" l="1"/>
  <c r="P22" i="2"/>
  <c r="G9" i="2"/>
  <c r="J9" i="2" s="1"/>
  <c r="Q9" i="2" s="1"/>
  <c r="I13" i="2"/>
  <c r="J11" i="2"/>
  <c r="Q11" i="2" s="1"/>
  <c r="J19" i="2"/>
  <c r="G14" i="2"/>
  <c r="J14" i="2" s="1"/>
  <c r="Q14" i="2" s="1"/>
  <c r="G10" i="2"/>
  <c r="J10" i="2" s="1"/>
  <c r="Q10" i="2" s="1"/>
  <c r="G12" i="2"/>
  <c r="J12" i="2" s="1"/>
  <c r="Q12" i="2" s="1"/>
  <c r="G15" i="2"/>
  <c r="J15" i="2" s="1"/>
  <c r="Q15" i="2" s="1"/>
  <c r="G17" i="2"/>
  <c r="J17" i="2" s="1"/>
  <c r="Q17" i="2" s="1"/>
  <c r="G18" i="2"/>
  <c r="J18" i="2" s="1"/>
  <c r="Q18" i="2" s="1"/>
  <c r="G8" i="2"/>
  <c r="Q19" i="2" l="1"/>
  <c r="J22" i="2"/>
  <c r="J13" i="2"/>
  <c r="Q13" i="2" s="1"/>
  <c r="J8" i="2"/>
  <c r="Q8" i="2" l="1"/>
  <c r="Q22" i="2" s="1"/>
</calcChain>
</file>

<file path=xl/sharedStrings.xml><?xml version="1.0" encoding="utf-8"?>
<sst xmlns="http://schemas.openxmlformats.org/spreadsheetml/2006/main" count="53" uniqueCount="36">
  <si>
    <t>DATOS DE LA PLAZA</t>
  </si>
  <si>
    <t>PERCEPCIONES</t>
  </si>
  <si>
    <t>TOTAL BRUTO</t>
  </si>
  <si>
    <t>DEDUCCIONES</t>
  </si>
  <si>
    <t>TOTAL DEDUCCIONES</t>
  </si>
  <si>
    <t>TOTAL NETO</t>
  </si>
  <si>
    <t>NIVEL</t>
  </si>
  <si>
    <t>SALARIO DIARIO INTEGRADO (BASE DE COTIZACIÓN IMSS)</t>
  </si>
  <si>
    <t>SALARIO DIARIO NOMINAL</t>
  </si>
  <si>
    <t>SUELDO</t>
  </si>
  <si>
    <t>COMP. FIJA GARANTIZADA GRAVADO</t>
  </si>
  <si>
    <t>QUINQ. GRAVADO</t>
  </si>
  <si>
    <t>ISS</t>
  </si>
  <si>
    <t>IMSS</t>
  </si>
  <si>
    <t>CESANTIA Y VEJEZ</t>
  </si>
  <si>
    <t>DEPARTAMENTO DE RECURSOS HUMANOS</t>
  </si>
  <si>
    <t>NUM. DE PLAZAS</t>
  </si>
  <si>
    <t>CATEGORIA O PUESTO</t>
  </si>
  <si>
    <r>
      <t xml:space="preserve">PREVISON SOCIAL MMYS </t>
    </r>
    <r>
      <rPr>
        <sz val="11"/>
        <rFont val="Calibri"/>
        <family val="2"/>
      </rPr>
      <t>EXENTO</t>
    </r>
  </si>
  <si>
    <t>FONDO DE AHORRO TRABAJADOR</t>
  </si>
  <si>
    <t>FONDO DE AHORRO PATRON</t>
  </si>
  <si>
    <t>UNIVERSIDAD DEL PAPALOAPAN</t>
  </si>
  <si>
    <t>TABULADOR DE SUELDO DEL PERSONAL DE MANDOS MEDIOS Y SUPERIORES</t>
  </si>
  <si>
    <t>AL CUARTO TRIMESTRE 2019</t>
  </si>
  <si>
    <t>Rector  (1)</t>
  </si>
  <si>
    <t>N/A)</t>
  </si>
  <si>
    <t>Vice-Rector Académico</t>
  </si>
  <si>
    <t>Vice-Rector Administrativo</t>
  </si>
  <si>
    <t>Abogado General</t>
  </si>
  <si>
    <t>Auditor Interno</t>
  </si>
  <si>
    <t>Secretario Particular</t>
  </si>
  <si>
    <t>Jefe de departamento "C"</t>
  </si>
  <si>
    <t>Jefe de Departamento "B"</t>
  </si>
  <si>
    <t>Jefe de departamento "B"</t>
  </si>
  <si>
    <t>Jefe de departamento "A"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</si>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</sst>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);\-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7" fillId="0" borderId="15" xfId="0" applyFont="1" applyFill="1" applyBorder="1" applyAlignment="1">
      <alignment horizontal="center"/>
    </xf>
    <xf numFmtId="0" fontId="8" fillId="0" borderId="16" xfId="0" applyFont="1" applyBorder="1"/>
    <xf numFmtId="0" fontId="7" fillId="0" borderId="16" xfId="0" applyFont="1" applyFill="1" applyBorder="1"/>
    <xf numFmtId="4" fontId="7" fillId="0" borderId="16" xfId="0" applyNumberFormat="1" applyFont="1" applyFill="1" applyBorder="1"/>
    <xf numFmtId="4" fontId="8" fillId="0" borderId="16" xfId="0" applyNumberFormat="1" applyFont="1" applyFill="1" applyBorder="1"/>
    <xf numFmtId="164" fontId="9" fillId="0" borderId="16" xfId="0" applyNumberFormat="1" applyFont="1" applyFill="1" applyBorder="1" applyAlignment="1">
      <alignment horizontal="right" vertical="center"/>
    </xf>
    <xf numFmtId="4" fontId="9" fillId="0" borderId="16" xfId="0" applyNumberFormat="1" applyFont="1" applyFill="1" applyBorder="1"/>
    <xf numFmtId="4" fontId="7" fillId="0" borderId="17" xfId="0" applyNumberFormat="1" applyFont="1" applyFill="1" applyBorder="1"/>
    <xf numFmtId="0" fontId="7" fillId="0" borderId="18" xfId="0" applyFont="1" applyFill="1" applyBorder="1" applyAlignment="1">
      <alignment horizontal="center"/>
    </xf>
    <xf numFmtId="0" fontId="8" fillId="0" borderId="19" xfId="0" applyFont="1" applyBorder="1"/>
    <xf numFmtId="0" fontId="7" fillId="0" borderId="19" xfId="0" applyFont="1" applyFill="1" applyBorder="1"/>
    <xf numFmtId="4" fontId="7" fillId="0" borderId="19" xfId="0" applyNumberFormat="1" applyFont="1" applyFill="1" applyBorder="1"/>
    <xf numFmtId="4" fontId="8" fillId="0" borderId="19" xfId="0" applyNumberFormat="1" applyFont="1" applyFill="1" applyBorder="1"/>
    <xf numFmtId="164" fontId="9" fillId="0" borderId="19" xfId="0" applyNumberFormat="1" applyFont="1" applyFill="1" applyBorder="1" applyAlignment="1">
      <alignment horizontal="right" vertical="center"/>
    </xf>
    <xf numFmtId="4" fontId="9" fillId="0" borderId="19" xfId="0" applyNumberFormat="1" applyFont="1" applyFill="1" applyBorder="1"/>
    <xf numFmtId="4" fontId="7" fillId="0" borderId="20" xfId="0" applyNumberFormat="1" applyFont="1" applyFill="1" applyBorder="1"/>
    <xf numFmtId="0" fontId="7" fillId="0" borderId="18" xfId="0" applyFont="1" applyBorder="1" applyAlignment="1">
      <alignment horizontal="center"/>
    </xf>
    <xf numFmtId="4" fontId="8" fillId="0" borderId="19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4" fontId="7" fillId="0" borderId="9" xfId="0" applyNumberFormat="1" applyFont="1" applyFill="1" applyBorder="1"/>
    <xf numFmtId="0" fontId="7" fillId="0" borderId="9" xfId="0" applyFont="1" applyFill="1" applyBorder="1"/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26671</xdr:colOff>
      <xdr:row>0</xdr:row>
      <xdr:rowOff>99060</xdr:rowOff>
    </xdr:from>
    <xdr:to>
      <xdr:col>16</xdr:col>
      <xdr:colOff>666751</xdr:colOff>
      <xdr:row>3</xdr:row>
      <xdr:rowOff>179967</xdr:rowOff>
    </xdr:to>
    <xdr:pic>
      <xdr:nvPicPr>
        <xdr:cNvPr id="2" name="officeArt object"/>
        <xdr:cNvPicPr/>
      </xdr:nvPicPr>
      <xdr:blipFill rotWithShape="1">
        <a:blip xmlns:r="http://schemas.openxmlformats.org/officeDocument/2006/relationships" r:embed="rId1">
          <a:extLst/>
        </a:blip>
        <a:srcRect t="20233" b="22959"/>
        <a:stretch/>
      </xdr:blipFill>
      <xdr:spPr>
        <a:xfrm>
          <a:off x="12047221" y="99060"/>
          <a:ext cx="1525905" cy="6619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1" max="1" width="8.7109375" customWidth="1"/>
    <col min="2" max="2" width="34.42578125" customWidth="1"/>
    <col min="3" max="3" width="7.7109375" customWidth="1"/>
    <col min="4" max="4" width="16.140625" customWidth="1"/>
    <col min="5" max="5" width="11.7109375" customWidth="1"/>
    <col min="6" max="8" width="13.140625" customWidth="1"/>
    <col min="9" max="9" width="11.85546875" customWidth="1"/>
    <col min="10" max="10" width="13" customWidth="1"/>
    <col min="11" max="15" width="12.42578125" customWidth="1"/>
    <col min="16" max="16" width="13.28515625" customWidth="1"/>
    <col min="17" max="17" width="12.7109375" bestFit="1" customWidth="1"/>
  </cols>
  <sheetData>
    <row r="1" spans="1:19" ht="15.75" x14ac:dyDescent="0.25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9" x14ac:dyDescent="0.25">
      <c r="A3" s="34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9" x14ac:dyDescent="0.25">
      <c r="A4" s="35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ht="15.75" thickBot="1" x14ac:dyDescent="0.3">
      <c r="A5" s="36" t="s">
        <v>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9" ht="15.75" x14ac:dyDescent="0.25">
      <c r="A6" s="37" t="s">
        <v>0</v>
      </c>
      <c r="B6" s="38"/>
      <c r="C6" s="38"/>
      <c r="D6" s="38"/>
      <c r="E6" s="39"/>
      <c r="F6" s="40" t="s">
        <v>1</v>
      </c>
      <c r="G6" s="38"/>
      <c r="H6" s="38"/>
      <c r="I6" s="39"/>
      <c r="J6" s="41" t="s">
        <v>2</v>
      </c>
      <c r="K6" s="29" t="s">
        <v>3</v>
      </c>
      <c r="L6" s="30"/>
      <c r="M6" s="30"/>
      <c r="N6" s="30"/>
      <c r="O6" s="31"/>
      <c r="P6" s="43" t="s">
        <v>4</v>
      </c>
      <c r="Q6" s="27" t="s">
        <v>5</v>
      </c>
    </row>
    <row r="7" spans="1:19" ht="75.75" thickBot="1" x14ac:dyDescent="0.3">
      <c r="A7" s="2" t="s">
        <v>16</v>
      </c>
      <c r="B7" s="3" t="s">
        <v>17</v>
      </c>
      <c r="C7" s="3" t="s">
        <v>6</v>
      </c>
      <c r="D7" s="3" t="s">
        <v>7</v>
      </c>
      <c r="E7" s="3" t="s">
        <v>8</v>
      </c>
      <c r="F7" s="4" t="s">
        <v>9</v>
      </c>
      <c r="G7" s="3" t="s">
        <v>18</v>
      </c>
      <c r="H7" s="3" t="s">
        <v>10</v>
      </c>
      <c r="I7" s="3" t="s">
        <v>11</v>
      </c>
      <c r="J7" s="42"/>
      <c r="K7" s="3" t="s">
        <v>12</v>
      </c>
      <c r="L7" s="3" t="s">
        <v>13</v>
      </c>
      <c r="M7" s="3" t="s">
        <v>14</v>
      </c>
      <c r="N7" s="3" t="s">
        <v>19</v>
      </c>
      <c r="O7" s="3" t="s">
        <v>20</v>
      </c>
      <c r="P7" s="44"/>
      <c r="Q7" s="28"/>
    </row>
    <row r="8" spans="1:19" s="1" customFormat="1" ht="15.75" x14ac:dyDescent="0.25">
      <c r="A8" s="6">
        <v>0</v>
      </c>
      <c r="B8" s="7" t="s">
        <v>24</v>
      </c>
      <c r="C8" s="8" t="s">
        <v>25</v>
      </c>
      <c r="D8" s="9">
        <v>2112.25</v>
      </c>
      <c r="E8" s="9">
        <v>2156.98</v>
      </c>
      <c r="F8" s="9">
        <f>+E8*30.4</f>
        <v>65572.191999999995</v>
      </c>
      <c r="G8" s="9">
        <f>+F8*0.083333+336</f>
        <v>5800.3274759360002</v>
      </c>
      <c r="H8" s="9">
        <v>0</v>
      </c>
      <c r="I8" s="9"/>
      <c r="J8" s="9">
        <f>+SUM(F8:I8)</f>
        <v>71372.519475936002</v>
      </c>
      <c r="K8" s="10">
        <v>15381.09</v>
      </c>
      <c r="L8" s="11">
        <v>1030.0999999999999</v>
      </c>
      <c r="M8" s="12">
        <v>722.39</v>
      </c>
      <c r="N8" s="12">
        <v>5464.33</v>
      </c>
      <c r="O8" s="12">
        <v>5464.33</v>
      </c>
      <c r="P8" s="9">
        <f>+SUM(K8:O8)</f>
        <v>28062.239999999998</v>
      </c>
      <c r="Q8" s="13">
        <f>+J8-P8</f>
        <v>43310.279475936004</v>
      </c>
      <c r="R8" s="5"/>
      <c r="S8" s="5"/>
    </row>
    <row r="9" spans="1:19" s="1" customFormat="1" ht="15.75" x14ac:dyDescent="0.25">
      <c r="A9" s="14">
        <v>1</v>
      </c>
      <c r="B9" s="15" t="s">
        <v>26</v>
      </c>
      <c r="C9" s="16" t="s">
        <v>25</v>
      </c>
      <c r="D9" s="17">
        <v>1683.04</v>
      </c>
      <c r="E9" s="17">
        <v>1403.34</v>
      </c>
      <c r="F9" s="17">
        <f t="shared" ref="F9:F19" si="0">+E9*30.4</f>
        <v>42661.535999999993</v>
      </c>
      <c r="G9" s="17">
        <f t="shared" ref="G9:G19" si="1">+F9*0.083333+336</f>
        <v>3891.1137794879996</v>
      </c>
      <c r="H9" s="17">
        <v>0</v>
      </c>
      <c r="I9" s="17">
        <f>+F9*0.1</f>
        <v>4266.1535999999996</v>
      </c>
      <c r="J9" s="17">
        <f>+SUM(F9:I9)</f>
        <v>50818.803379487988</v>
      </c>
      <c r="K9" s="18">
        <v>9787.74</v>
      </c>
      <c r="L9" s="19">
        <v>813.39</v>
      </c>
      <c r="M9" s="20">
        <v>575.6</v>
      </c>
      <c r="N9" s="20">
        <v>3555.11</v>
      </c>
      <c r="O9" s="20">
        <v>3555.11</v>
      </c>
      <c r="P9" s="17">
        <f t="shared" ref="P9:P19" si="2">+SUM(K9:O9)</f>
        <v>18286.95</v>
      </c>
      <c r="Q9" s="21">
        <f t="shared" ref="Q9:Q19" si="3">+J9-P9</f>
        <v>32531.853379487988</v>
      </c>
      <c r="R9" s="5"/>
      <c r="S9" s="5"/>
    </row>
    <row r="10" spans="1:19" s="1" customFormat="1" ht="15.75" x14ac:dyDescent="0.25">
      <c r="A10" s="14">
        <v>1</v>
      </c>
      <c r="B10" s="15" t="s">
        <v>27</v>
      </c>
      <c r="C10" s="16" t="s">
        <v>25</v>
      </c>
      <c r="D10" s="17">
        <v>1683.04</v>
      </c>
      <c r="E10" s="17">
        <v>1403.34</v>
      </c>
      <c r="F10" s="17">
        <f t="shared" si="0"/>
        <v>42661.535999999993</v>
      </c>
      <c r="G10" s="17">
        <f t="shared" si="1"/>
        <v>3891.1137794879996</v>
      </c>
      <c r="H10" s="17">
        <v>0</v>
      </c>
      <c r="I10" s="17">
        <f>+F10*0.1</f>
        <v>4266.1535999999996</v>
      </c>
      <c r="J10" s="17">
        <f t="shared" ref="J10:J18" si="4">+SUM(F10:I10)</f>
        <v>50818.803379487988</v>
      </c>
      <c r="K10" s="18">
        <v>9787.74</v>
      </c>
      <c r="L10" s="19">
        <v>813.39</v>
      </c>
      <c r="M10" s="20">
        <v>575.6</v>
      </c>
      <c r="N10" s="20">
        <v>3555.11</v>
      </c>
      <c r="O10" s="20">
        <v>3555.11</v>
      </c>
      <c r="P10" s="17">
        <f t="shared" si="2"/>
        <v>18286.95</v>
      </c>
      <c r="Q10" s="21">
        <f t="shared" si="3"/>
        <v>32531.853379487988</v>
      </c>
      <c r="R10" s="5"/>
      <c r="S10" s="5"/>
    </row>
    <row r="11" spans="1:19" s="1" customFormat="1" ht="15.75" x14ac:dyDescent="0.25">
      <c r="A11" s="22">
        <v>1</v>
      </c>
      <c r="B11" s="15" t="s">
        <v>28</v>
      </c>
      <c r="C11" s="16" t="s">
        <v>25</v>
      </c>
      <c r="D11" s="17">
        <v>1101.5</v>
      </c>
      <c r="E11" s="17">
        <v>918.44292198858989</v>
      </c>
      <c r="F11" s="17">
        <f>+E11*30.4</f>
        <v>27920.664828453133</v>
      </c>
      <c r="G11" s="17">
        <f>+F11*0.083333+336</f>
        <v>2662.7127621494851</v>
      </c>
      <c r="H11" s="17">
        <v>0</v>
      </c>
      <c r="I11" s="17">
        <f>+F11*0.1</f>
        <v>2792.0664828453137</v>
      </c>
      <c r="J11" s="17">
        <f>+SUM(F11:I11)</f>
        <v>33375.444073447929</v>
      </c>
      <c r="K11" s="23">
        <v>5406.98</v>
      </c>
      <c r="L11" s="19">
        <v>521.70000000000005</v>
      </c>
      <c r="M11" s="20">
        <v>376.71</v>
      </c>
      <c r="N11" s="20">
        <v>2326.71</v>
      </c>
      <c r="O11" s="20">
        <v>2326.71</v>
      </c>
      <c r="P11" s="17">
        <f t="shared" si="2"/>
        <v>10958.809999999998</v>
      </c>
      <c r="Q11" s="21">
        <f t="shared" si="3"/>
        <v>22416.634073447931</v>
      </c>
      <c r="R11" s="5"/>
      <c r="S11" s="5"/>
    </row>
    <row r="12" spans="1:19" s="1" customFormat="1" ht="15.75" x14ac:dyDescent="0.25">
      <c r="A12" s="22">
        <v>1</v>
      </c>
      <c r="B12" s="15" t="s">
        <v>29</v>
      </c>
      <c r="C12" s="16" t="s">
        <v>25</v>
      </c>
      <c r="D12" s="17">
        <v>776.55000000000007</v>
      </c>
      <c r="E12" s="17">
        <v>706.39</v>
      </c>
      <c r="F12" s="17">
        <f t="shared" si="0"/>
        <v>21474.255999999998</v>
      </c>
      <c r="G12" s="17">
        <f t="shared" si="1"/>
        <v>2125.5141752479999</v>
      </c>
      <c r="H12" s="17">
        <v>0</v>
      </c>
      <c r="I12" s="17"/>
      <c r="J12" s="17">
        <f t="shared" si="4"/>
        <v>23599.770175247999</v>
      </c>
      <c r="K12" s="23">
        <v>3293.45</v>
      </c>
      <c r="L12" s="19">
        <v>358.69</v>
      </c>
      <c r="M12" s="20">
        <v>265.58</v>
      </c>
      <c r="N12" s="20">
        <v>1789.51</v>
      </c>
      <c r="O12" s="20">
        <v>1789.51</v>
      </c>
      <c r="P12" s="17">
        <f t="shared" si="2"/>
        <v>7496.74</v>
      </c>
      <c r="Q12" s="21">
        <f t="shared" si="3"/>
        <v>16103.030175247999</v>
      </c>
      <c r="R12" s="5"/>
      <c r="S12" s="5"/>
    </row>
    <row r="13" spans="1:19" s="1" customFormat="1" ht="15.75" x14ac:dyDescent="0.25">
      <c r="A13" s="22">
        <v>1</v>
      </c>
      <c r="B13" s="15" t="s">
        <v>30</v>
      </c>
      <c r="C13" s="16" t="s">
        <v>25</v>
      </c>
      <c r="D13" s="17">
        <v>847.19</v>
      </c>
      <c r="E13" s="17">
        <v>706.39</v>
      </c>
      <c r="F13" s="17">
        <f t="shared" si="0"/>
        <v>21474.255999999998</v>
      </c>
      <c r="G13" s="17">
        <f>+F13*0.083333+336</f>
        <v>2125.5141752479999</v>
      </c>
      <c r="H13" s="17">
        <v>0</v>
      </c>
      <c r="I13" s="17">
        <f>+F13*0.1</f>
        <v>2147.4256</v>
      </c>
      <c r="J13" s="17">
        <f t="shared" si="4"/>
        <v>25747.195775247998</v>
      </c>
      <c r="K13" s="23">
        <v>3752.14</v>
      </c>
      <c r="L13" s="19">
        <v>394.13</v>
      </c>
      <c r="M13" s="20">
        <v>289.74</v>
      </c>
      <c r="N13" s="20">
        <v>1789.51</v>
      </c>
      <c r="O13" s="20">
        <v>1789.51</v>
      </c>
      <c r="P13" s="17">
        <f t="shared" si="2"/>
        <v>8015.03</v>
      </c>
      <c r="Q13" s="21">
        <f t="shared" si="3"/>
        <v>17732.165775247999</v>
      </c>
      <c r="R13" s="5"/>
      <c r="S13" s="5"/>
    </row>
    <row r="14" spans="1:19" s="1" customFormat="1" ht="15.75" x14ac:dyDescent="0.25">
      <c r="A14" s="22">
        <v>0</v>
      </c>
      <c r="B14" s="15" t="s">
        <v>31</v>
      </c>
      <c r="C14" s="16" t="s">
        <v>25</v>
      </c>
      <c r="D14" s="17">
        <v>926.21</v>
      </c>
      <c r="E14" s="17">
        <v>842.52816293849025</v>
      </c>
      <c r="F14" s="17">
        <f t="shared" si="0"/>
        <v>25612.856153330104</v>
      </c>
      <c r="G14" s="17">
        <f t="shared" si="1"/>
        <v>2470.3961418254576</v>
      </c>
      <c r="H14" s="17">
        <v>0</v>
      </c>
      <c r="I14" s="17"/>
      <c r="J14" s="17">
        <f t="shared" si="4"/>
        <v>28083.252295155562</v>
      </c>
      <c r="K14" s="23">
        <v>4207.49</v>
      </c>
      <c r="L14" s="19">
        <v>435.18</v>
      </c>
      <c r="M14" s="20">
        <v>316.76</v>
      </c>
      <c r="N14" s="20">
        <v>2134.4</v>
      </c>
      <c r="O14" s="20">
        <v>2134.4</v>
      </c>
      <c r="P14" s="17">
        <f t="shared" si="2"/>
        <v>9228.23</v>
      </c>
      <c r="Q14" s="21">
        <f t="shared" si="3"/>
        <v>18855.022295155562</v>
      </c>
      <c r="R14" s="5"/>
      <c r="S14" s="5"/>
    </row>
    <row r="15" spans="1:19" s="1" customFormat="1" ht="15.75" x14ac:dyDescent="0.25">
      <c r="A15" s="22">
        <v>3</v>
      </c>
      <c r="B15" s="15" t="s">
        <v>32</v>
      </c>
      <c r="C15" s="16" t="s">
        <v>25</v>
      </c>
      <c r="D15" s="17">
        <v>861.32</v>
      </c>
      <c r="E15" s="17">
        <v>706.39</v>
      </c>
      <c r="F15" s="17">
        <f t="shared" si="0"/>
        <v>21474.255999999998</v>
      </c>
      <c r="G15" s="17">
        <f t="shared" si="1"/>
        <v>2125.5141752479999</v>
      </c>
      <c r="H15" s="17">
        <v>0</v>
      </c>
      <c r="I15" s="17">
        <f>+F15*0.12</f>
        <v>2576.9107199999994</v>
      </c>
      <c r="J15" s="17">
        <f t="shared" si="4"/>
        <v>26176.680895247999</v>
      </c>
      <c r="K15" s="23">
        <v>3843.87</v>
      </c>
      <c r="L15" s="19">
        <v>401.22</v>
      </c>
      <c r="M15" s="20">
        <v>294.57</v>
      </c>
      <c r="N15" s="20">
        <v>1789.51</v>
      </c>
      <c r="O15" s="20">
        <v>1789.51</v>
      </c>
      <c r="P15" s="17">
        <f t="shared" si="2"/>
        <v>8118.68</v>
      </c>
      <c r="Q15" s="21">
        <f t="shared" si="3"/>
        <v>18058.000895247998</v>
      </c>
      <c r="R15" s="5"/>
      <c r="S15" s="5"/>
    </row>
    <row r="16" spans="1:19" s="1" customFormat="1" ht="15.75" x14ac:dyDescent="0.25">
      <c r="A16" s="22">
        <v>4</v>
      </c>
      <c r="B16" s="15" t="s">
        <v>32</v>
      </c>
      <c r="C16" s="16" t="s">
        <v>25</v>
      </c>
      <c r="D16" s="17">
        <v>847.19</v>
      </c>
      <c r="E16" s="17">
        <v>706.39</v>
      </c>
      <c r="F16" s="17">
        <f t="shared" si="0"/>
        <v>21474.255999999998</v>
      </c>
      <c r="G16" s="17">
        <f t="shared" si="1"/>
        <v>2125.5141752479999</v>
      </c>
      <c r="H16" s="17">
        <v>0</v>
      </c>
      <c r="I16" s="17">
        <f>+F16*0.1</f>
        <v>2147.4256</v>
      </c>
      <c r="J16" s="17">
        <f t="shared" si="4"/>
        <v>25747.195775247998</v>
      </c>
      <c r="K16" s="23">
        <v>3752.14</v>
      </c>
      <c r="L16" s="19">
        <v>394.13</v>
      </c>
      <c r="M16" s="20">
        <v>289.74</v>
      </c>
      <c r="N16" s="20">
        <v>1789.51</v>
      </c>
      <c r="O16" s="20">
        <v>1789.51</v>
      </c>
      <c r="P16" s="17">
        <f t="shared" si="2"/>
        <v>8015.03</v>
      </c>
      <c r="Q16" s="21">
        <f t="shared" si="3"/>
        <v>17732.165775247999</v>
      </c>
      <c r="R16" s="5"/>
      <c r="S16" s="5"/>
    </row>
    <row r="17" spans="1:19" s="1" customFormat="1" ht="15.75" x14ac:dyDescent="0.25">
      <c r="A17" s="22">
        <v>2</v>
      </c>
      <c r="B17" s="15" t="s">
        <v>32</v>
      </c>
      <c r="C17" s="16" t="s">
        <v>25</v>
      </c>
      <c r="D17" s="17">
        <v>776.53</v>
      </c>
      <c r="E17" s="17">
        <v>706.39</v>
      </c>
      <c r="F17" s="17">
        <f t="shared" si="0"/>
        <v>21474.255999999998</v>
      </c>
      <c r="G17" s="17">
        <f t="shared" si="1"/>
        <v>2125.5141752479999</v>
      </c>
      <c r="H17" s="17">
        <v>0</v>
      </c>
      <c r="I17" s="17">
        <f>+F17*0.08</f>
        <v>1717.9404799999998</v>
      </c>
      <c r="J17" s="17">
        <f t="shared" si="4"/>
        <v>25317.710655248</v>
      </c>
      <c r="K17" s="23">
        <v>3660.4</v>
      </c>
      <c r="L17" s="19">
        <v>387.04</v>
      </c>
      <c r="M17" s="20">
        <v>284.91000000000003</v>
      </c>
      <c r="N17" s="20">
        <v>1789.51</v>
      </c>
      <c r="O17" s="20">
        <v>1789.51</v>
      </c>
      <c r="P17" s="17">
        <f t="shared" si="2"/>
        <v>7911.3700000000008</v>
      </c>
      <c r="Q17" s="21">
        <f t="shared" si="3"/>
        <v>17406.340655248001</v>
      </c>
      <c r="R17" s="5"/>
      <c r="S17" s="5"/>
    </row>
    <row r="18" spans="1:19" s="1" customFormat="1" ht="15.75" x14ac:dyDescent="0.25">
      <c r="A18" s="22">
        <v>0</v>
      </c>
      <c r="B18" s="15" t="s">
        <v>33</v>
      </c>
      <c r="C18" s="16" t="s">
        <v>25</v>
      </c>
      <c r="D18" s="17">
        <v>776.53287870801444</v>
      </c>
      <c r="E18" s="17">
        <v>706.39</v>
      </c>
      <c r="F18" s="17">
        <f t="shared" si="0"/>
        <v>21474.255999999998</v>
      </c>
      <c r="G18" s="17">
        <f t="shared" si="1"/>
        <v>2125.5141752479999</v>
      </c>
      <c r="H18" s="17">
        <v>0</v>
      </c>
      <c r="I18" s="17"/>
      <c r="J18" s="17">
        <f t="shared" si="4"/>
        <v>23599.770175247999</v>
      </c>
      <c r="K18" s="23">
        <v>3293.45</v>
      </c>
      <c r="L18" s="19">
        <v>358.69</v>
      </c>
      <c r="M18" s="20">
        <v>265.58</v>
      </c>
      <c r="N18" s="20">
        <v>1789.51</v>
      </c>
      <c r="O18" s="20">
        <v>1789.51</v>
      </c>
      <c r="P18" s="17">
        <f t="shared" si="2"/>
        <v>7496.74</v>
      </c>
      <c r="Q18" s="21">
        <f t="shared" si="3"/>
        <v>16103.030175247999</v>
      </c>
      <c r="R18" s="5"/>
      <c r="S18" s="5"/>
    </row>
    <row r="19" spans="1:19" s="1" customFormat="1" ht="15.75" x14ac:dyDescent="0.25">
      <c r="A19" s="22">
        <v>1</v>
      </c>
      <c r="B19" s="15" t="s">
        <v>34</v>
      </c>
      <c r="C19" s="16" t="s">
        <v>25</v>
      </c>
      <c r="D19" s="17">
        <v>777.3</v>
      </c>
      <c r="E19" s="17">
        <v>637.48</v>
      </c>
      <c r="F19" s="17">
        <f t="shared" si="0"/>
        <v>19379.392</v>
      </c>
      <c r="G19" s="17">
        <f t="shared" si="1"/>
        <v>1950.942873536</v>
      </c>
      <c r="H19" s="17">
        <v>0</v>
      </c>
      <c r="I19" s="17">
        <f>+F19*0.12</f>
        <v>2325.5270399999999</v>
      </c>
      <c r="J19" s="17">
        <f>+SUM(F19:I19)</f>
        <v>23655.861913536002</v>
      </c>
      <c r="K19" s="23">
        <v>3342.72</v>
      </c>
      <c r="L19" s="19">
        <v>359.06</v>
      </c>
      <c r="M19" s="20">
        <v>265.83999999999997</v>
      </c>
      <c r="N19" s="20">
        <v>1614.94</v>
      </c>
      <c r="O19" s="20">
        <v>1614.94</v>
      </c>
      <c r="P19" s="17">
        <f t="shared" si="2"/>
        <v>7197.5</v>
      </c>
      <c r="Q19" s="21">
        <f t="shared" si="3"/>
        <v>16458.361913536002</v>
      </c>
      <c r="R19" s="5"/>
      <c r="S19" s="5"/>
    </row>
    <row r="20" spans="1:19" s="1" customFormat="1" ht="15.75" x14ac:dyDescent="0.25">
      <c r="A20" s="22">
        <v>2</v>
      </c>
      <c r="B20" s="15" t="s">
        <v>34</v>
      </c>
      <c r="C20" s="16" t="s">
        <v>25</v>
      </c>
      <c r="D20" s="17">
        <v>764.55</v>
      </c>
      <c r="E20" s="17">
        <v>637.48</v>
      </c>
      <c r="F20" s="17">
        <f t="shared" ref="F20:F21" si="5">+E20*30.4</f>
        <v>19379.392</v>
      </c>
      <c r="G20" s="17">
        <f t="shared" ref="G20:G21" si="6">+F20*0.083333+336</f>
        <v>1950.942873536</v>
      </c>
      <c r="H20" s="17">
        <v>0</v>
      </c>
      <c r="I20" s="17">
        <f t="shared" ref="I20:I21" si="7">+F20*0.1</f>
        <v>1937.9392</v>
      </c>
      <c r="J20" s="17">
        <f t="shared" ref="J20:J21" si="8">+SUM(F20:I20)</f>
        <v>23268.274073536002</v>
      </c>
      <c r="K20" s="23">
        <v>3259.93</v>
      </c>
      <c r="L20" s="19">
        <v>352.67</v>
      </c>
      <c r="M20" s="20">
        <v>261.47000000000003</v>
      </c>
      <c r="N20" s="20">
        <v>1614.94</v>
      </c>
      <c r="O20" s="20">
        <v>1614.94</v>
      </c>
      <c r="P20" s="17">
        <f t="shared" ref="P20:P21" si="9">+SUM(K20:O20)</f>
        <v>7103.9500000000007</v>
      </c>
      <c r="Q20" s="21">
        <f t="shared" ref="Q20:Q21" si="10">+J20-P20</f>
        <v>16164.324073536001</v>
      </c>
      <c r="R20" s="5"/>
      <c r="S20" s="5"/>
    </row>
    <row r="21" spans="1:19" s="1" customFormat="1" ht="15.75" x14ac:dyDescent="0.25">
      <c r="A21" s="22">
        <v>1</v>
      </c>
      <c r="B21" s="15" t="s">
        <v>34</v>
      </c>
      <c r="C21" s="16" t="s">
        <v>25</v>
      </c>
      <c r="D21" s="17">
        <v>700.8</v>
      </c>
      <c r="E21" s="17">
        <v>637.48</v>
      </c>
      <c r="F21" s="17">
        <f t="shared" si="5"/>
        <v>19379.392</v>
      </c>
      <c r="G21" s="17">
        <f t="shared" si="6"/>
        <v>1950.942873536</v>
      </c>
      <c r="H21" s="17">
        <v>0</v>
      </c>
      <c r="I21" s="17"/>
      <c r="J21" s="17">
        <f t="shared" si="8"/>
        <v>21330.334873536001</v>
      </c>
      <c r="K21" s="23">
        <v>2845.98</v>
      </c>
      <c r="L21" s="19">
        <v>320.7</v>
      </c>
      <c r="M21" s="20">
        <v>239.67</v>
      </c>
      <c r="N21" s="20">
        <v>1614.94</v>
      </c>
      <c r="O21" s="20">
        <v>1614.94</v>
      </c>
      <c r="P21" s="17">
        <f t="shared" si="9"/>
        <v>6636.23</v>
      </c>
      <c r="Q21" s="21">
        <f t="shared" si="10"/>
        <v>14694.104873536002</v>
      </c>
      <c r="R21" s="5"/>
      <c r="S21" s="5"/>
    </row>
    <row r="22" spans="1:19" s="1" customFormat="1" ht="16.5" thickBot="1" x14ac:dyDescent="0.3">
      <c r="A22" s="24">
        <f>+SUM(A8:A21)</f>
        <v>18</v>
      </c>
      <c r="B22" s="25" t="s">
        <v>35</v>
      </c>
      <c r="C22" s="26"/>
      <c r="D22" s="25">
        <f>SUM(D8:D21)</f>
        <v>14634.002878708012</v>
      </c>
      <c r="E22" s="25">
        <f t="shared" ref="E22:Q22" si="11">SUM(E8:E21)</f>
        <v>12875.411084927076</v>
      </c>
      <c r="F22" s="25">
        <f t="shared" si="11"/>
        <v>391412.49698178313</v>
      </c>
      <c r="G22" s="25">
        <f t="shared" si="11"/>
        <v>37321.577610982946</v>
      </c>
      <c r="H22" s="25">
        <f t="shared" si="11"/>
        <v>0</v>
      </c>
      <c r="I22" s="25">
        <f t="shared" si="11"/>
        <v>24177.542322845315</v>
      </c>
      <c r="J22" s="25">
        <f t="shared" si="11"/>
        <v>452911.61691561143</v>
      </c>
      <c r="K22" s="25">
        <f t="shared" si="11"/>
        <v>75615.12</v>
      </c>
      <c r="L22" s="25">
        <f t="shared" si="11"/>
        <v>6940.09</v>
      </c>
      <c r="M22" s="25">
        <f t="shared" si="11"/>
        <v>5024.1600000000008</v>
      </c>
      <c r="N22" s="25">
        <f t="shared" si="11"/>
        <v>32617.53999999999</v>
      </c>
      <c r="O22" s="25">
        <f t="shared" si="11"/>
        <v>32617.53999999999</v>
      </c>
      <c r="P22" s="25">
        <f t="shared" si="11"/>
        <v>152814.45000000001</v>
      </c>
      <c r="Q22" s="25">
        <f t="shared" si="11"/>
        <v>300097.16691561142</v>
      </c>
      <c r="R22" s="5"/>
    </row>
    <row r="24" spans="1:19" ht="18" customHeight="1" x14ac:dyDescent="0.25"/>
  </sheetData>
  <mergeCells count="11">
    <mergeCell ref="Q6:Q7"/>
    <mergeCell ref="K6:O6"/>
    <mergeCell ref="A1:Q1"/>
    <mergeCell ref="A2:Q2"/>
    <mergeCell ref="A3:Q3"/>
    <mergeCell ref="A4:Q4"/>
    <mergeCell ref="A5:Q5"/>
    <mergeCell ref="A6:E6"/>
    <mergeCell ref="F6:I6"/>
    <mergeCell ref="J6:J7"/>
    <mergeCell ref="P6:P7"/>
  </mergeCells>
  <pageMargins left="0.7" right="0.7" top="0.75" bottom="0.75" header="0.3" footer="0.3"/>
  <pageSetup scale="52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UNPA</vt:lpstr>
      <vt:lpstr>UNPA!Área_de_impresión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LENOVO38</cp:lastModifiedBy>
  <cp:lastPrinted>2020-01-15T19:56:36Z</cp:lastPrinted>
  <dcterms:created xsi:type="dcterms:W3CDTF">2019-04-15T21:14:22Z</dcterms:created>
  <dcterms:modified xsi:type="dcterms:W3CDTF">2020-01-15T19:56:45Z</dcterms:modified>
</cp:coreProperties>
</file>